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3416937d50d5a3/Desktop/"/>
    </mc:Choice>
  </mc:AlternateContent>
  <xr:revisionPtr revIDLastSave="0" documentId="8_{5DD93302-950E-4179-8149-7213232CFE8D}" xr6:coauthVersionLast="47" xr6:coauthVersionMax="47" xr10:uidLastSave="{00000000-0000-0000-0000-000000000000}"/>
  <bookViews>
    <workbookView xWindow="-108" yWindow="-108" windowWidth="23256" windowHeight="12576" xr2:uid="{DF69FEAF-A1D0-4C07-A521-478546C337D9}"/>
  </bookViews>
  <sheets>
    <sheet name="Price Calculator" sheetId="1" r:id="rId1"/>
    <sheet name="Unit Convers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38" i="1"/>
  <c r="F39" i="1"/>
  <c r="F40" i="1"/>
  <c r="F41" i="1"/>
  <c r="F42" i="1"/>
  <c r="F33" i="1"/>
  <c r="B34" i="1"/>
  <c r="F34" i="1" s="1"/>
  <c r="B35" i="1"/>
  <c r="B36" i="1"/>
  <c r="F36" i="1" s="1"/>
  <c r="B37" i="1"/>
  <c r="F37" i="1" s="1"/>
  <c r="M37" i="1" s="1"/>
  <c r="B38" i="1"/>
  <c r="M38" i="1" s="1"/>
  <c r="B39" i="1"/>
  <c r="B40" i="1"/>
  <c r="B41" i="1"/>
  <c r="B42" i="1"/>
  <c r="M42" i="1" s="1"/>
  <c r="B43" i="1"/>
  <c r="F43" i="1" s="1"/>
  <c r="M43" i="1" s="1"/>
  <c r="B33" i="1"/>
  <c r="F31" i="1"/>
  <c r="G31" i="1"/>
  <c r="H31" i="1"/>
  <c r="J31" i="1"/>
  <c r="F25" i="1"/>
  <c r="M25" i="1" s="1"/>
  <c r="F26" i="1"/>
  <c r="B17" i="1"/>
  <c r="F17" i="1" s="1"/>
  <c r="M17" i="1" s="1"/>
  <c r="B18" i="1"/>
  <c r="F18" i="1" s="1"/>
  <c r="B19" i="1"/>
  <c r="F19" i="1" s="1"/>
  <c r="M19" i="1" s="1"/>
  <c r="B20" i="1"/>
  <c r="F20" i="1" s="1"/>
  <c r="M20" i="1" s="1"/>
  <c r="B21" i="1"/>
  <c r="F21" i="1" s="1"/>
  <c r="B22" i="1"/>
  <c r="F22" i="1" s="1"/>
  <c r="M22" i="1" s="1"/>
  <c r="B23" i="1"/>
  <c r="F23" i="1" s="1"/>
  <c r="M23" i="1" s="1"/>
  <c r="B24" i="1"/>
  <c r="F24" i="1" s="1"/>
  <c r="M24" i="1" s="1"/>
  <c r="B25" i="1"/>
  <c r="B26" i="1"/>
  <c r="B27" i="1"/>
  <c r="F27" i="1" s="1"/>
  <c r="M27" i="1" s="1"/>
  <c r="B28" i="1"/>
  <c r="F28" i="1" s="1"/>
  <c r="M28" i="1" s="1"/>
  <c r="B29" i="1"/>
  <c r="B16" i="1"/>
  <c r="F16" i="1" s="1"/>
  <c r="G29" i="1"/>
  <c r="H29" i="1"/>
  <c r="L29" i="1" s="1"/>
  <c r="B9" i="2"/>
  <c r="B12" i="1"/>
  <c r="B11" i="1"/>
  <c r="B10" i="1"/>
  <c r="F10" i="1" s="1"/>
  <c r="M10" i="1" s="1"/>
  <c r="B9" i="1"/>
  <c r="F9" i="1" s="1"/>
  <c r="M9" i="1" s="1"/>
  <c r="B8" i="1"/>
  <c r="F8" i="1" s="1"/>
  <c r="M8" i="1" s="1"/>
  <c r="B7" i="1"/>
  <c r="F7" i="1" s="1"/>
  <c r="M7" i="1" s="1"/>
  <c r="B6" i="1"/>
  <c r="F6" i="1" s="1"/>
  <c r="M6" i="1" s="1"/>
  <c r="B5" i="1"/>
  <c r="F5" i="1" s="1"/>
  <c r="M5" i="1" s="1"/>
  <c r="B4" i="1"/>
  <c r="F4" i="1" s="1"/>
  <c r="M4" i="1" s="1"/>
  <c r="M11" i="1"/>
  <c r="L43" i="1"/>
  <c r="L42" i="1"/>
  <c r="L41" i="1"/>
  <c r="L40" i="1"/>
  <c r="L39" i="1"/>
  <c r="L38" i="1"/>
  <c r="L37" i="1"/>
  <c r="L36" i="1"/>
  <c r="L35" i="1"/>
  <c r="L34" i="1"/>
  <c r="L33" i="1"/>
  <c r="M40" i="1"/>
  <c r="M39" i="1"/>
  <c r="K43" i="1"/>
  <c r="K42" i="1"/>
  <c r="K41" i="1"/>
  <c r="K40" i="1"/>
  <c r="K39" i="1"/>
  <c r="K38" i="1"/>
  <c r="K37" i="1"/>
  <c r="K36" i="1"/>
  <c r="K35" i="1"/>
  <c r="K34" i="1"/>
  <c r="K33" i="1"/>
  <c r="H43" i="1"/>
  <c r="I43" i="1" s="1"/>
  <c r="J43" i="1" s="1"/>
  <c r="H42" i="1"/>
  <c r="I42" i="1" s="1"/>
  <c r="J42" i="1" s="1"/>
  <c r="H41" i="1"/>
  <c r="I41" i="1" s="1"/>
  <c r="H40" i="1"/>
  <c r="I40" i="1" s="1"/>
  <c r="J40" i="1" s="1"/>
  <c r="H39" i="1"/>
  <c r="I39" i="1" s="1"/>
  <c r="J39" i="1" s="1"/>
  <c r="H38" i="1"/>
  <c r="I38" i="1" s="1"/>
  <c r="J38" i="1" s="1"/>
  <c r="H37" i="1"/>
  <c r="I37" i="1" s="1"/>
  <c r="J37" i="1" s="1"/>
  <c r="H36" i="1"/>
  <c r="I36" i="1" s="1"/>
  <c r="J36" i="1" s="1"/>
  <c r="H35" i="1"/>
  <c r="I35" i="1" s="1"/>
  <c r="J35" i="1" s="1"/>
  <c r="H34" i="1"/>
  <c r="I34" i="1" s="1"/>
  <c r="J34" i="1" s="1"/>
  <c r="H33" i="1"/>
  <c r="I33" i="1" s="1"/>
  <c r="J33" i="1" s="1"/>
  <c r="H28" i="1"/>
  <c r="I28" i="1" s="1"/>
  <c r="J28" i="1" s="1"/>
  <c r="H27" i="1"/>
  <c r="I27" i="1" s="1"/>
  <c r="J27" i="1" s="1"/>
  <c r="H26" i="1"/>
  <c r="I26" i="1" s="1"/>
  <c r="J26" i="1" s="1"/>
  <c r="H25" i="1"/>
  <c r="L25" i="1" s="1"/>
  <c r="H24" i="1"/>
  <c r="I24" i="1" s="1"/>
  <c r="J24" i="1" s="1"/>
  <c r="H23" i="1"/>
  <c r="L23" i="1" s="1"/>
  <c r="H22" i="1"/>
  <c r="L22" i="1" s="1"/>
  <c r="H21" i="1"/>
  <c r="I21" i="1" s="1"/>
  <c r="J21" i="1" s="1"/>
  <c r="H20" i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G28" i="1"/>
  <c r="G27" i="1"/>
  <c r="G26" i="1"/>
  <c r="G25" i="1"/>
  <c r="G24" i="1"/>
  <c r="G23" i="1"/>
  <c r="G22" i="1"/>
  <c r="G21" i="1"/>
  <c r="G20" i="1"/>
  <c r="G19" i="1"/>
  <c r="G18" i="1"/>
  <c r="G17" i="1"/>
  <c r="H16" i="1"/>
  <c r="I16" i="1" s="1"/>
  <c r="J16" i="1" s="1"/>
  <c r="G16" i="1"/>
  <c r="G5" i="1"/>
  <c r="G6" i="1"/>
  <c r="G7" i="1"/>
  <c r="G8" i="1"/>
  <c r="G9" i="1"/>
  <c r="G10" i="1"/>
  <c r="H5" i="1"/>
  <c r="H6" i="1"/>
  <c r="H7" i="1"/>
  <c r="H8" i="1"/>
  <c r="H9" i="1"/>
  <c r="H10" i="1"/>
  <c r="H4" i="1"/>
  <c r="G4" i="1"/>
  <c r="M36" i="1" l="1"/>
  <c r="M34" i="1"/>
  <c r="M44" i="1" s="1"/>
  <c r="B49" i="1" s="1"/>
  <c r="M35" i="1"/>
  <c r="M41" i="1"/>
  <c r="M33" i="1"/>
  <c r="M26" i="1"/>
  <c r="M18" i="1"/>
  <c r="F29" i="1"/>
  <c r="M29" i="1" s="1"/>
  <c r="M30" i="1" s="1"/>
  <c r="B48" i="1" s="1"/>
  <c r="M21" i="1"/>
  <c r="M16" i="1"/>
  <c r="I29" i="1"/>
  <c r="J29" i="1" s="1"/>
  <c r="I23" i="1"/>
  <c r="J23" i="1" s="1"/>
  <c r="L26" i="1"/>
  <c r="L27" i="1"/>
  <c r="L28" i="1"/>
  <c r="I22" i="1"/>
  <c r="J22" i="1" s="1"/>
  <c r="J41" i="1"/>
  <c r="L17" i="1"/>
  <c r="L19" i="1"/>
  <c r="L20" i="1"/>
  <c r="M12" i="1"/>
  <c r="B47" i="1" s="1"/>
  <c r="I25" i="1"/>
  <c r="J25" i="1" s="1"/>
  <c r="L21" i="1"/>
  <c r="L24" i="1"/>
  <c r="L16" i="1"/>
  <c r="L18" i="1"/>
  <c r="B50" i="1" l="1"/>
  <c r="B53" i="1"/>
  <c r="B54" i="1" s="1"/>
  <c r="B55" i="1" s="1"/>
</calcChain>
</file>

<file path=xl/sharedStrings.xml><?xml version="1.0" encoding="utf-8"?>
<sst xmlns="http://schemas.openxmlformats.org/spreadsheetml/2006/main" count="99" uniqueCount="51">
  <si>
    <t>Price</t>
  </si>
  <si>
    <t>pound</t>
  </si>
  <si>
    <t>ounce</t>
  </si>
  <si>
    <t>teaspoon</t>
  </si>
  <si>
    <t>Tablespoon</t>
  </si>
  <si>
    <t>Cup</t>
  </si>
  <si>
    <t>Gallon</t>
  </si>
  <si>
    <t>Unit Cost</t>
  </si>
  <si>
    <t>Primery Ingredient</t>
  </si>
  <si>
    <t>Dry Ingredients</t>
  </si>
  <si>
    <t>Wet Ingredients</t>
  </si>
  <si>
    <t xml:space="preserve"> </t>
  </si>
  <si>
    <t>Price per LBS</t>
  </si>
  <si>
    <t>lb</t>
  </si>
  <si>
    <t>Price per OZ.</t>
  </si>
  <si>
    <t>cup</t>
  </si>
  <si>
    <t>Total Cost</t>
  </si>
  <si>
    <t>Total Profit %</t>
  </si>
  <si>
    <t>Total Profit $</t>
  </si>
  <si>
    <t>Total Primary ingredient cost</t>
  </si>
  <si>
    <t>Total Dry ingredient cost</t>
  </si>
  <si>
    <t>Total Wet ingredient cost</t>
  </si>
  <si>
    <t>Total Cost for ingredients</t>
  </si>
  <si>
    <t>CONVERSION CHART</t>
  </si>
  <si>
    <t>EXAMPLE: Filet of Beef 4oz.</t>
  </si>
  <si>
    <t>EXAMPLE: Jumbo Lump Crab 6 oz.</t>
  </si>
  <si>
    <t xml:space="preserve">EXAPLE: Cinnamon </t>
  </si>
  <si>
    <t>EXAMPLE: Flour</t>
  </si>
  <si>
    <t>EXAMPLE: Cummin</t>
  </si>
  <si>
    <t>EXAMPLE: Soya Sauce</t>
  </si>
  <si>
    <t>EXAMPLE: Lemon Juice</t>
  </si>
  <si>
    <t>EXAMPLE: ranch dressing</t>
  </si>
  <si>
    <t>Sale For Price (enter desired price)</t>
  </si>
  <si>
    <r>
      <t xml:space="preserve">Any </t>
    </r>
    <r>
      <rPr>
        <b/>
        <sz val="14"/>
        <color theme="9" tint="-0.249977111117893"/>
        <rFont val="Calibri"/>
        <family val="2"/>
        <scheme val="minor"/>
      </rPr>
      <t>Highlighted</t>
    </r>
    <r>
      <rPr>
        <b/>
        <sz val="14"/>
        <color theme="1"/>
        <rFont val="Calibri"/>
        <family val="2"/>
        <scheme val="minor"/>
      </rPr>
      <t xml:space="preserve"> information, please fill out</t>
    </r>
  </si>
  <si>
    <t>Measurements</t>
  </si>
  <si>
    <t>Conversion</t>
  </si>
  <si>
    <t>oz</t>
  </si>
  <si>
    <t>QTY (LBS)</t>
  </si>
  <si>
    <t>Enter Unit with exact spelling. Either lb (pounds), tsp (teaspoon), Tbs (Tablespoon), cup, oz (ounce)</t>
  </si>
  <si>
    <t>Tbs</t>
  </si>
  <si>
    <t>tsp</t>
  </si>
  <si>
    <t>Conversion table to LBS for cost calculation. Don't edit values</t>
  </si>
  <si>
    <t>Value</t>
  </si>
  <si>
    <t>Dry Ingredients to LBS</t>
  </si>
  <si>
    <t>Wet Ingredients to OZ</t>
  </si>
  <si>
    <t>Enter Unit with exact spelling. Either gal (gallon), tsp (teaspoon), Tbs (Tablespoon), cup, oz (ounce)</t>
  </si>
  <si>
    <t>gal</t>
  </si>
  <si>
    <t>White/blue cells are automatically calculated</t>
  </si>
  <si>
    <t>Unit of Measurement</t>
  </si>
  <si>
    <t>Value (oz)</t>
  </si>
  <si>
    <t>QTY (OZ)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</si>
</sst>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0" fontId="0" fillId="4" borderId="0" xfId="0" applyFill="1"/>
    <xf numFmtId="164" fontId="0" fillId="4" borderId="0" xfId="0" applyNumberFormat="1" applyFill="1"/>
    <xf numFmtId="10" fontId="0" fillId="4" borderId="0" xfId="0" applyNumberFormat="1" applyFill="1"/>
    <xf numFmtId="0" fontId="1" fillId="0" borderId="0" xfId="0" applyFont="1"/>
    <xf numFmtId="0" fontId="3" fillId="0" borderId="0" xfId="0" applyFont="1"/>
    <xf numFmtId="2" fontId="0" fillId="0" borderId="0" xfId="0" applyNumberFormat="1"/>
    <xf numFmtId="0" fontId="5" fillId="0" borderId="0" xfId="0" applyFont="1"/>
    <xf numFmtId="0" fontId="0" fillId="5" borderId="1" xfId="0" applyFill="1" applyBorder="1"/>
    <xf numFmtId="0" fontId="0" fillId="2" borderId="1" xfId="0" applyFill="1" applyBorder="1"/>
    <xf numFmtId="0" fontId="2" fillId="3" borderId="0" xfId="0" applyFont="1" applyFill="1"/>
    <xf numFmtId="0" fontId="0" fillId="0" borderId="1" xfId="0" applyBorder="1"/>
    <xf numFmtId="165" fontId="0" fillId="0" borderId="0" xfId="0" applyNumberFormat="1"/>
    <xf numFmtId="0" fontId="0" fillId="6" borderId="0" xfId="0" applyFill="1"/>
    <xf numFmtId="12" fontId="0" fillId="5" borderId="1" xfId="0" applyNumberForma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Cost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128-4575-BBD9-62E7F5E4BE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128-4575-BBD9-62E7F5E4BE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B128-4575-BBD9-62E7F5E4BE8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'Price Calculator'!$A$47:$A$49</c:f>
              <c:strCache>
                <c:ptCount val="3"/>
                <c:pt idx="0">
                  <c:v>Total Primary ingredient cost</c:v>
                </c:pt>
                <c:pt idx="1">
                  <c:v>Total Dry ingredient cost</c:v>
                </c:pt>
                <c:pt idx="2">
                  <c:v>Total Wet ingredient cost</c:v>
                </c:pt>
              </c:strCache>
            </c:strRef>
          </c:cat>
          <c:val>
            <c:numRef>
              <c:f>'Price Calculator'!$B$47:$B$49</c:f>
              <c:numCache>
                <c:formatCode>"$"#,##0.00</c:formatCode>
                <c:ptCount val="3"/>
                <c:pt idx="0">
                  <c:v>15.9375</c:v>
                </c:pt>
                <c:pt idx="1">
                  <c:v>0.44978124999999997</c:v>
                </c:pt>
                <c:pt idx="2">
                  <c:v>1.2404999999999999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3-4E16-952A-8BF0D47D8F8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Profit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34C-43B3-9015-9DBD322BC74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34C-43B3-9015-9DBD322BC7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'Price Calculator'!$A$52:$A$53</c:f>
              <c:strCache>
                <c:ptCount val="2"/>
                <c:pt idx="0">
                  <c:v>Sale For Price (enter desired price)</c:v>
                </c:pt>
                <c:pt idx="1">
                  <c:v>Total Cost</c:v>
                </c:pt>
              </c:strCache>
            </c:strRef>
          </c:cat>
          <c:val>
            <c:numRef>
              <c:f>'Price Calculator'!$B$52:$B$53</c:f>
              <c:numCache>
                <c:formatCode>"$"#,##0.00</c:formatCode>
                <c:ptCount val="2"/>
                <c:pt idx="0" formatCode="General">
                  <c:v>0</c:v>
                </c:pt>
                <c:pt idx="1">
                  <c:v>17.627781249999998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3-43BE-AAFA-85F65C51E5F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234949</xdr:colOff>
      <xdr:row>44</xdr:row>
      <xdr:rowOff>133350</xdr:rowOff>
    </xdr:from>
    <xdr:to>
      <xdr:col>7</xdr:col>
      <xdr:colOff>663574</xdr:colOff>
      <xdr:row>57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F4FE19-AAA0-240B-48B0-26DE09CDA0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44</xdr:row>
      <xdr:rowOff>127000</xdr:rowOff>
    </xdr:from>
    <xdr:to>
      <xdr:col>13</xdr:col>
      <xdr:colOff>434974</xdr:colOff>
      <xdr:row>57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85BB97-DF58-05F3-CF78-9E20085110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7DEA63-72ED-4165-86FA-F4179911CC55}" name="Table1" displayName="Table1" ref="A3:M45" totalsRowShown="0">
  <autoFilter ref="A3:M45" xr:uid="{D37DEA63-72ED-4165-86FA-F4179911CC55}"/>
  <tableColumns count="13">
    <tableColumn id="1" xr3:uid="{3B7E1B23-71B6-4E41-ACDE-4DED53BD839B}" name="Primery Ingredient"/>
    <tableColumn id="2" xr3:uid="{BA9D94BD-8926-451E-9AFD-09A29AE85A04}" name="QTY (LBS)"/>
    <tableColumn id="3" xr3:uid="{3D22F08B-2C69-4CBC-80E6-98260FB2AECF}" name="Value (oz)"/>
    <tableColumn id="15" xr3:uid="{FA7C3AA9-BF01-4638-A0E9-966BA9F150C3}" name="Unit of Measurement"/>
    <tableColumn id="4" xr3:uid="{16FD156A-D1E4-4C12-9726-0342970BB58E}" name="Price per LBS"/>
    <tableColumn id="5" xr3:uid="{937CA87D-88FB-4CC7-850C-65A1EB803FE3}" name="Price">
      <calculatedColumnFormula>(B4)*E4</calculatedColumnFormula>
    </tableColumn>
    <tableColumn id="6" xr3:uid="{6F4A1232-8CFE-403D-BB1D-DEFDBB807AA0}" name="pound">
      <calculatedColumnFormula>E4</calculatedColumnFormula>
    </tableColumn>
    <tableColumn id="7" xr3:uid="{7ADEA5D6-D70B-4377-A600-A0A1B9A8AB3B}" name="ounce">
      <calculatedColumnFormula>E4/16</calculatedColumnFormula>
    </tableColumn>
    <tableColumn id="8" xr3:uid="{4B04A3AD-4E71-46F7-A4B7-7496B374BEA9}" name="Tablespoon"/>
    <tableColumn id="9" xr3:uid="{AE03C69F-1181-4517-984C-686341C22DE6}" name="teaspoon" dataDxfId="0">
      <calculatedColumnFormula>I4/0.33</calculatedColumnFormula>
    </tableColumn>
    <tableColumn id="10" xr3:uid="{84FDA84B-9D5F-4004-B050-51822012E7A2}" name="Gallon"/>
    <tableColumn id="11" xr3:uid="{09889615-7B4F-41C7-89BF-4CC48B20C12F}" name="Cup"/>
    <tableColumn id="12" xr3:uid="{C40F45E9-6E9F-4FE3-A2A7-CE33265CC94D}" name="Unit Co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6DEA8-DC32-4628-9F02-4CD3CA0C9846}">
  <dimension ref="A1:M55"/>
  <sheetViews>
    <sheetView tabSelected="1" topLeftCell="A12" workbookViewId="0">
      <selection activeCell="D38" sqref="D38"/>
    </sheetView>
  </sheetViews>
  <sheetFormatPr defaultColWidth="8.77734375" defaultRowHeight="14.4" x14ac:dyDescent="0.3"/>
  <cols>
    <col min="1" max="1" width="38.6640625" customWidth="1"/>
    <col min="2" max="2" width="22.44140625" bestFit="1" customWidth="1"/>
    <col min="3" max="4" width="21.109375" customWidth="1"/>
    <col min="5" max="5" width="17.6640625" customWidth="1"/>
    <col min="6" max="6" width="10.109375" customWidth="1"/>
    <col min="8" max="8" width="9.44140625" customWidth="1"/>
    <col min="9" max="9" width="12.44140625" customWidth="1"/>
    <col min="10" max="10" width="10.6640625" customWidth="1"/>
    <col min="13" max="13" width="10.44140625" customWidth="1"/>
  </cols>
  <sheetData>
    <row r="1" spans="1:13" ht="18" x14ac:dyDescent="0.35">
      <c r="A1" s="8" t="s">
        <v>33</v>
      </c>
    </row>
    <row r="2" spans="1:13" ht="18" x14ac:dyDescent="0.35">
      <c r="A2" s="8" t="s">
        <v>47</v>
      </c>
    </row>
    <row r="3" spans="1:13" x14ac:dyDescent="0.3">
      <c r="A3" t="s">
        <v>8</v>
      </c>
      <c r="B3" t="s">
        <v>37</v>
      </c>
      <c r="C3" t="s">
        <v>49</v>
      </c>
      <c r="D3" t="s">
        <v>48</v>
      </c>
      <c r="E3" t="s">
        <v>12</v>
      </c>
      <c r="F3" t="s">
        <v>0</v>
      </c>
      <c r="G3" t="s">
        <v>1</v>
      </c>
      <c r="H3" t="s">
        <v>2</v>
      </c>
      <c r="I3" t="s">
        <v>4</v>
      </c>
      <c r="J3" t="s">
        <v>3</v>
      </c>
      <c r="K3" t="s">
        <v>6</v>
      </c>
      <c r="L3" t="s">
        <v>5</v>
      </c>
      <c r="M3" t="s">
        <v>7</v>
      </c>
    </row>
    <row r="4" spans="1:13" x14ac:dyDescent="0.3">
      <c r="A4" s="11" t="s">
        <v>24</v>
      </c>
      <c r="B4" s="15">
        <f>Table1[[#This Row],[Value (oz)]]/16</f>
        <v>0.25</v>
      </c>
      <c r="C4" s="11">
        <v>4</v>
      </c>
      <c r="D4" s="14" t="s">
        <v>36</v>
      </c>
      <c r="E4" s="11">
        <v>15</v>
      </c>
      <c r="F4" s="12">
        <f t="shared" ref="F4:F10" si="0">(B4)*E4</f>
        <v>3.75</v>
      </c>
      <c r="G4">
        <f>E4</f>
        <v>15</v>
      </c>
      <c r="H4">
        <f>E4/16</f>
        <v>0.9375</v>
      </c>
      <c r="M4" s="2">
        <f>F4</f>
        <v>3.75</v>
      </c>
    </row>
    <row r="5" spans="1:13" x14ac:dyDescent="0.3">
      <c r="A5" s="11" t="s">
        <v>25</v>
      </c>
      <c r="B5" s="15">
        <f>Table1[[#This Row],[Value (oz)]]/16</f>
        <v>0.375</v>
      </c>
      <c r="C5" s="11">
        <v>6</v>
      </c>
      <c r="D5" s="14" t="s">
        <v>36</v>
      </c>
      <c r="E5" s="11">
        <v>32.5</v>
      </c>
      <c r="F5" s="12">
        <f t="shared" si="0"/>
        <v>12.1875</v>
      </c>
      <c r="G5">
        <f t="shared" ref="G5:G10" si="1">E5</f>
        <v>32.5</v>
      </c>
      <c r="H5">
        <f t="shared" ref="H5:H10" si="2">E5/16</f>
        <v>2.03125</v>
      </c>
      <c r="M5" s="2">
        <f t="shared" ref="M5:M11" si="3">F5</f>
        <v>12.1875</v>
      </c>
    </row>
    <row r="6" spans="1:13" x14ac:dyDescent="0.3">
      <c r="A6" s="11" t="s">
        <v>11</v>
      </c>
      <c r="B6" s="15">
        <f>Table1[[#This Row],[Value (oz)]]/16</f>
        <v>0</v>
      </c>
      <c r="C6" s="11"/>
      <c r="D6" s="14" t="s">
        <v>36</v>
      </c>
      <c r="E6" s="11">
        <v>0</v>
      </c>
      <c r="F6" s="12">
        <f t="shared" si="0"/>
        <v>0</v>
      </c>
      <c r="G6">
        <f t="shared" si="1"/>
        <v>0</v>
      </c>
      <c r="H6">
        <f t="shared" si="2"/>
        <v>0</v>
      </c>
      <c r="M6" s="2">
        <f t="shared" si="3"/>
        <v>0</v>
      </c>
    </row>
    <row r="7" spans="1:13" x14ac:dyDescent="0.3">
      <c r="A7" s="11"/>
      <c r="B7" s="15">
        <f>Table1[[#This Row],[Value (oz)]]/16</f>
        <v>0</v>
      </c>
      <c r="C7" s="11"/>
      <c r="D7" s="14" t="s">
        <v>36</v>
      </c>
      <c r="E7" s="11"/>
      <c r="F7" s="12">
        <f t="shared" si="0"/>
        <v>0</v>
      </c>
      <c r="G7">
        <f t="shared" si="1"/>
        <v>0</v>
      </c>
      <c r="H7">
        <f t="shared" si="2"/>
        <v>0</v>
      </c>
      <c r="M7" s="2">
        <f t="shared" si="3"/>
        <v>0</v>
      </c>
    </row>
    <row r="8" spans="1:13" x14ac:dyDescent="0.3">
      <c r="A8" s="11"/>
      <c r="B8" s="15">
        <f>Table1[[#This Row],[Value (oz)]]/16</f>
        <v>0</v>
      </c>
      <c r="C8" s="11"/>
      <c r="D8" s="14" t="s">
        <v>36</v>
      </c>
      <c r="E8" s="11"/>
      <c r="F8" s="12">
        <f t="shared" si="0"/>
        <v>0</v>
      </c>
      <c r="G8">
        <f t="shared" si="1"/>
        <v>0</v>
      </c>
      <c r="H8">
        <f t="shared" si="2"/>
        <v>0</v>
      </c>
      <c r="M8" s="2">
        <f t="shared" si="3"/>
        <v>0</v>
      </c>
    </row>
    <row r="9" spans="1:13" x14ac:dyDescent="0.3">
      <c r="A9" s="11"/>
      <c r="B9" s="15">
        <f>Table1[[#This Row],[Value (oz)]]/16</f>
        <v>0</v>
      </c>
      <c r="C9" s="11"/>
      <c r="D9" s="14" t="s">
        <v>36</v>
      </c>
      <c r="E9" s="11"/>
      <c r="F9" s="12">
        <f t="shared" si="0"/>
        <v>0</v>
      </c>
      <c r="G9">
        <f t="shared" si="1"/>
        <v>0</v>
      </c>
      <c r="H9">
        <f t="shared" si="2"/>
        <v>0</v>
      </c>
      <c r="M9" s="2">
        <f t="shared" si="3"/>
        <v>0</v>
      </c>
    </row>
    <row r="10" spans="1:13" x14ac:dyDescent="0.3">
      <c r="A10" s="11"/>
      <c r="B10" s="15">
        <f>Table1[[#This Row],[Value (oz)]]/16</f>
        <v>0</v>
      </c>
      <c r="C10" s="11"/>
      <c r="D10" s="14" t="s">
        <v>36</v>
      </c>
      <c r="E10" s="11"/>
      <c r="F10" s="12">
        <f t="shared" si="0"/>
        <v>0</v>
      </c>
      <c r="G10">
        <f t="shared" si="1"/>
        <v>0</v>
      </c>
      <c r="H10">
        <f t="shared" si="2"/>
        <v>0</v>
      </c>
      <c r="M10" s="2">
        <f t="shared" si="3"/>
        <v>0</v>
      </c>
    </row>
    <row r="11" spans="1:13" x14ac:dyDescent="0.3">
      <c r="A11" s="11"/>
      <c r="B11" s="15">
        <f>Table1[[#This Row],[Value (oz)]]/16</f>
        <v>0</v>
      </c>
      <c r="C11" s="11"/>
      <c r="D11" s="14" t="s">
        <v>36</v>
      </c>
      <c r="E11" s="11"/>
      <c r="F11" s="12"/>
      <c r="M11" s="2">
        <f t="shared" si="3"/>
        <v>0</v>
      </c>
    </row>
    <row r="12" spans="1:13" x14ac:dyDescent="0.3">
      <c r="A12" s="11"/>
      <c r="B12" s="15">
        <f>Table1[[#This Row],[Value (oz)]]/16</f>
        <v>0</v>
      </c>
      <c r="C12" s="11"/>
      <c r="D12" s="14" t="s">
        <v>36</v>
      </c>
      <c r="E12" s="11"/>
      <c r="F12" s="12"/>
      <c r="M12" s="3">
        <f>SUM(M4:M11)</f>
        <v>15.9375</v>
      </c>
    </row>
    <row r="13" spans="1:13" x14ac:dyDescent="0.3">
      <c r="M13" s="2"/>
    </row>
    <row r="14" spans="1:13" ht="18" x14ac:dyDescent="0.35">
      <c r="A14" s="8" t="s">
        <v>38</v>
      </c>
      <c r="M14" s="2"/>
    </row>
    <row r="15" spans="1:13" x14ac:dyDescent="0.3">
      <c r="A15" s="13" t="s">
        <v>9</v>
      </c>
      <c r="B15" s="13" t="s">
        <v>37</v>
      </c>
      <c r="C15" s="13" t="s">
        <v>42</v>
      </c>
      <c r="D15" s="13" t="s">
        <v>48</v>
      </c>
      <c r="E15" s="13" t="s">
        <v>12</v>
      </c>
      <c r="F15" s="13" t="s">
        <v>0</v>
      </c>
      <c r="G15" s="13" t="s">
        <v>1</v>
      </c>
      <c r="H15" s="13" t="s">
        <v>2</v>
      </c>
      <c r="I15" s="13" t="s">
        <v>4</v>
      </c>
      <c r="J15" s="13" t="s">
        <v>3</v>
      </c>
      <c r="K15" s="13" t="s">
        <v>6</v>
      </c>
      <c r="L15" s="13" t="s">
        <v>5</v>
      </c>
      <c r="M15" s="13" t="s">
        <v>7</v>
      </c>
    </row>
    <row r="16" spans="1:13" x14ac:dyDescent="0.3">
      <c r="A16" s="11" t="s">
        <v>23</v>
      </c>
      <c r="B16" s="15">
        <f>IF(C16="","",IFERROR(C16*VLOOKUP(D16,'Unit Conversions'!$A$5:$B$9,2,FALSE),"Please re-enter Unit value"))</f>
        <v>1</v>
      </c>
      <c r="C16" s="17">
        <v>1</v>
      </c>
      <c r="D16" s="11" t="s">
        <v>13</v>
      </c>
      <c r="E16" s="11">
        <v>1</v>
      </c>
      <c r="F16" s="1">
        <f>IF(B16="","",(B16)*E16)</f>
        <v>1</v>
      </c>
      <c r="G16">
        <f>E16</f>
        <v>1</v>
      </c>
      <c r="H16">
        <f>E16/16</f>
        <v>6.25E-2</v>
      </c>
      <c r="I16">
        <f>H16/2</f>
        <v>3.125E-2</v>
      </c>
      <c r="J16">
        <f>I16/3</f>
        <v>1.0416666666666666E-2</v>
      </c>
      <c r="L16">
        <f>(H16)*4.5</f>
        <v>0.28125</v>
      </c>
      <c r="M16" s="2">
        <f>F16</f>
        <v>1</v>
      </c>
    </row>
    <row r="17" spans="1:13" x14ac:dyDescent="0.3">
      <c r="A17" s="11" t="s">
        <v>26</v>
      </c>
      <c r="B17" s="15">
        <f>IF(C17="","",IFERROR(C17*VLOOKUP(D17,'Unit Conversions'!$A$5:$B$9,2,FALSE),"Please re-enter Unit value"))</f>
        <v>7.8125E-3</v>
      </c>
      <c r="C17" s="17">
        <v>0.25</v>
      </c>
      <c r="D17" s="11" t="s">
        <v>39</v>
      </c>
      <c r="E17" s="11">
        <v>13.95</v>
      </c>
      <c r="F17" s="1">
        <f t="shared" ref="F17:F29" si="4">IF(B17="","",(B17)*E17)</f>
        <v>0.10898437499999999</v>
      </c>
      <c r="G17">
        <f t="shared" ref="G17:G28" si="5">E17</f>
        <v>13.95</v>
      </c>
      <c r="H17">
        <f t="shared" ref="H17:H28" si="6">E17/16</f>
        <v>0.87187499999999996</v>
      </c>
      <c r="I17">
        <f t="shared" ref="I17:I28" si="7">H17/2</f>
        <v>0.43593749999999998</v>
      </c>
      <c r="J17">
        <f t="shared" ref="J17:J28" si="8">I17/3</f>
        <v>0.14531249999999998</v>
      </c>
      <c r="L17">
        <f t="shared" ref="L17:L28" si="9">(H17)*4.5</f>
        <v>3.9234374999999999</v>
      </c>
      <c r="M17" s="2">
        <f t="shared" ref="M17:M28" si="10">F17</f>
        <v>0.10898437499999999</v>
      </c>
    </row>
    <row r="18" spans="1:13" x14ac:dyDescent="0.3">
      <c r="A18" s="11" t="s">
        <v>27</v>
      </c>
      <c r="B18" s="15">
        <f>IF(C18="","",IFERROR(C18*VLOOKUP(D18,'Unit Conversions'!$A$5:$B$9,2,FALSE),"Please re-enter Unit value"))</f>
        <v>0.140625</v>
      </c>
      <c r="C18" s="17">
        <v>0.5</v>
      </c>
      <c r="D18" s="11" t="s">
        <v>15</v>
      </c>
      <c r="E18" s="11">
        <v>0.57899999999999996</v>
      </c>
      <c r="F18" s="1">
        <f t="shared" si="4"/>
        <v>8.1421874999999991E-2</v>
      </c>
      <c r="G18">
        <f t="shared" si="5"/>
        <v>0.57899999999999996</v>
      </c>
      <c r="H18">
        <f t="shared" si="6"/>
        <v>3.6187499999999997E-2</v>
      </c>
      <c r="I18">
        <f t="shared" si="7"/>
        <v>1.8093749999999999E-2</v>
      </c>
      <c r="J18">
        <f t="shared" si="8"/>
        <v>6.0312499999999993E-3</v>
      </c>
      <c r="L18">
        <f t="shared" si="9"/>
        <v>0.16284374999999998</v>
      </c>
      <c r="M18" s="2">
        <f t="shared" si="10"/>
        <v>8.1421874999999991E-2</v>
      </c>
    </row>
    <row r="19" spans="1:13" x14ac:dyDescent="0.3">
      <c r="A19" s="11" t="s">
        <v>28</v>
      </c>
      <c r="B19" s="15">
        <f>IF(C19="","",IFERROR(C19*VLOOKUP(D19,'Unit Conversions'!$A$5:$B$9,2,FALSE),"Please re-enter Unit value"))</f>
        <v>2.0833333333333332E-2</v>
      </c>
      <c r="C19" s="17">
        <v>2</v>
      </c>
      <c r="D19" s="11" t="s">
        <v>40</v>
      </c>
      <c r="E19" s="11">
        <v>12.45</v>
      </c>
      <c r="F19" s="1">
        <f t="shared" si="4"/>
        <v>0.25937499999999997</v>
      </c>
      <c r="G19">
        <f t="shared" si="5"/>
        <v>12.45</v>
      </c>
      <c r="H19">
        <f t="shared" si="6"/>
        <v>0.77812499999999996</v>
      </c>
      <c r="I19">
        <f t="shared" si="7"/>
        <v>0.38906249999999998</v>
      </c>
      <c r="J19">
        <f t="shared" si="8"/>
        <v>0.12968749999999998</v>
      </c>
      <c r="L19">
        <f t="shared" si="9"/>
        <v>3.5015624999999999</v>
      </c>
      <c r="M19" s="2">
        <f t="shared" si="10"/>
        <v>0.25937499999999997</v>
      </c>
    </row>
    <row r="20" spans="1:13" x14ac:dyDescent="0.3">
      <c r="A20" s="11"/>
      <c r="B20" s="15" t="str">
        <f>IF(C20="","",IFERROR(C20*VLOOKUP(D20,'Unit Conversions'!$A$5:$B$9,2,FALSE),"Please re-enter Unit value"))</f>
        <v/>
      </c>
      <c r="C20" s="17"/>
      <c r="D20" s="11"/>
      <c r="E20" s="11"/>
      <c r="F20" s="1" t="str">
        <f t="shared" si="4"/>
        <v/>
      </c>
      <c r="G20">
        <f t="shared" si="5"/>
        <v>0</v>
      </c>
      <c r="H20">
        <f t="shared" si="6"/>
        <v>0</v>
      </c>
      <c r="I20">
        <f t="shared" si="7"/>
        <v>0</v>
      </c>
      <c r="J20">
        <f t="shared" si="8"/>
        <v>0</v>
      </c>
      <c r="L20">
        <f t="shared" si="9"/>
        <v>0</v>
      </c>
      <c r="M20" s="2" t="str">
        <f t="shared" si="10"/>
        <v/>
      </c>
    </row>
    <row r="21" spans="1:13" x14ac:dyDescent="0.3">
      <c r="A21" s="11" t="s">
        <v>11</v>
      </c>
      <c r="B21" s="15" t="str">
        <f>IF(C21="","",IFERROR(C21*VLOOKUP(D21,'Unit Conversions'!$A$5:$B$9,2,FALSE),"Please re-enter Unit value"))</f>
        <v/>
      </c>
      <c r="C21" s="17"/>
      <c r="D21" s="11"/>
      <c r="E21" s="11"/>
      <c r="F21" s="1" t="str">
        <f t="shared" si="4"/>
        <v/>
      </c>
      <c r="G21">
        <f t="shared" si="5"/>
        <v>0</v>
      </c>
      <c r="H21">
        <f t="shared" si="6"/>
        <v>0</v>
      </c>
      <c r="I21">
        <f t="shared" si="7"/>
        <v>0</v>
      </c>
      <c r="J21">
        <f t="shared" si="8"/>
        <v>0</v>
      </c>
      <c r="L21">
        <f t="shared" si="9"/>
        <v>0</v>
      </c>
      <c r="M21" s="2" t="str">
        <f t="shared" si="10"/>
        <v/>
      </c>
    </row>
    <row r="22" spans="1:13" x14ac:dyDescent="0.3">
      <c r="A22" s="11" t="s">
        <v>11</v>
      </c>
      <c r="B22" s="15" t="str">
        <f>IF(C22="","",IFERROR(C22*VLOOKUP(D22,'Unit Conversions'!$A$5:$B$9,2,FALSE),"Please re-enter Unit value"))</f>
        <v/>
      </c>
      <c r="C22" s="17"/>
      <c r="D22" s="11"/>
      <c r="E22" s="11"/>
      <c r="F22" s="1" t="str">
        <f t="shared" si="4"/>
        <v/>
      </c>
      <c r="G22">
        <f t="shared" si="5"/>
        <v>0</v>
      </c>
      <c r="H22">
        <f t="shared" si="6"/>
        <v>0</v>
      </c>
      <c r="I22">
        <f t="shared" si="7"/>
        <v>0</v>
      </c>
      <c r="J22">
        <f t="shared" si="8"/>
        <v>0</v>
      </c>
      <c r="L22">
        <f t="shared" si="9"/>
        <v>0</v>
      </c>
      <c r="M22" s="2" t="str">
        <f t="shared" si="10"/>
        <v/>
      </c>
    </row>
    <row r="23" spans="1:13" x14ac:dyDescent="0.3">
      <c r="A23" s="11"/>
      <c r="B23" s="15" t="str">
        <f>IF(C23="","",IFERROR(C23*VLOOKUP(D23,'Unit Conversions'!$A$5:$B$9,2,FALSE),"Please re-enter Unit value"))</f>
        <v/>
      </c>
      <c r="C23" s="17"/>
      <c r="D23" s="11"/>
      <c r="E23" s="11"/>
      <c r="F23" s="1" t="str">
        <f t="shared" si="4"/>
        <v/>
      </c>
      <c r="G23">
        <f t="shared" si="5"/>
        <v>0</v>
      </c>
      <c r="H23">
        <f t="shared" si="6"/>
        <v>0</v>
      </c>
      <c r="I23">
        <f t="shared" si="7"/>
        <v>0</v>
      </c>
      <c r="J23">
        <f t="shared" si="8"/>
        <v>0</v>
      </c>
      <c r="L23">
        <f t="shared" si="9"/>
        <v>0</v>
      </c>
      <c r="M23" s="2" t="str">
        <f t="shared" si="10"/>
        <v/>
      </c>
    </row>
    <row r="24" spans="1:13" x14ac:dyDescent="0.3">
      <c r="A24" s="11"/>
      <c r="B24" s="15" t="str">
        <f>IF(C24="","",IFERROR(C24*VLOOKUP(D24,'Unit Conversions'!$A$5:$B$9,2,FALSE),"Please re-enter Unit value"))</f>
        <v/>
      </c>
      <c r="C24" s="17"/>
      <c r="D24" s="11"/>
      <c r="E24" s="11"/>
      <c r="F24" s="1" t="str">
        <f t="shared" si="4"/>
        <v/>
      </c>
      <c r="G24">
        <f t="shared" si="5"/>
        <v>0</v>
      </c>
      <c r="H24">
        <f t="shared" si="6"/>
        <v>0</v>
      </c>
      <c r="I24">
        <f t="shared" si="7"/>
        <v>0</v>
      </c>
      <c r="J24">
        <f t="shared" si="8"/>
        <v>0</v>
      </c>
      <c r="L24">
        <f t="shared" si="9"/>
        <v>0</v>
      </c>
      <c r="M24" s="2" t="str">
        <f t="shared" si="10"/>
        <v/>
      </c>
    </row>
    <row r="25" spans="1:13" x14ac:dyDescent="0.3">
      <c r="A25" s="11"/>
      <c r="B25" s="15" t="str">
        <f>IF(C25="","",IFERROR(C25*VLOOKUP(D25,'Unit Conversions'!$A$5:$B$9,2,FALSE),"Please re-enter Unit value"))</f>
        <v/>
      </c>
      <c r="C25" s="17"/>
      <c r="D25" s="11"/>
      <c r="E25" s="11"/>
      <c r="F25" s="1" t="str">
        <f t="shared" si="4"/>
        <v/>
      </c>
      <c r="G25">
        <f t="shared" si="5"/>
        <v>0</v>
      </c>
      <c r="H25">
        <f t="shared" si="6"/>
        <v>0</v>
      </c>
      <c r="I25">
        <f t="shared" si="7"/>
        <v>0</v>
      </c>
      <c r="J25">
        <f t="shared" si="8"/>
        <v>0</v>
      </c>
      <c r="L25">
        <f t="shared" si="9"/>
        <v>0</v>
      </c>
      <c r="M25" s="2" t="str">
        <f t="shared" si="10"/>
        <v/>
      </c>
    </row>
    <row r="26" spans="1:13" x14ac:dyDescent="0.3">
      <c r="A26" s="11"/>
      <c r="B26" s="15" t="str">
        <f>IF(C26="","",IFERROR(C26*VLOOKUP(D26,'Unit Conversions'!$A$5:$B$9,2,FALSE),"Please re-enter Unit value"))</f>
        <v/>
      </c>
      <c r="C26" s="17"/>
      <c r="D26" s="11"/>
      <c r="E26" s="11"/>
      <c r="F26" s="1" t="str">
        <f t="shared" si="4"/>
        <v/>
      </c>
      <c r="G26">
        <f t="shared" si="5"/>
        <v>0</v>
      </c>
      <c r="H26">
        <f t="shared" si="6"/>
        <v>0</v>
      </c>
      <c r="I26">
        <f t="shared" si="7"/>
        <v>0</v>
      </c>
      <c r="J26">
        <f t="shared" si="8"/>
        <v>0</v>
      </c>
      <c r="L26">
        <f t="shared" si="9"/>
        <v>0</v>
      </c>
      <c r="M26" s="2" t="str">
        <f t="shared" si="10"/>
        <v/>
      </c>
    </row>
    <row r="27" spans="1:13" x14ac:dyDescent="0.3">
      <c r="A27" s="11"/>
      <c r="B27" s="15" t="str">
        <f>IF(C27="","",IFERROR(C27*VLOOKUP(D27,'Unit Conversions'!$A$5:$B$9,2,FALSE),"Please re-enter Unit value"))</f>
        <v/>
      </c>
      <c r="C27" s="17"/>
      <c r="D27" s="11"/>
      <c r="E27" s="11"/>
      <c r="F27" s="1" t="str">
        <f t="shared" si="4"/>
        <v/>
      </c>
      <c r="G27">
        <f t="shared" si="5"/>
        <v>0</v>
      </c>
      <c r="H27">
        <f t="shared" si="6"/>
        <v>0</v>
      </c>
      <c r="I27">
        <f t="shared" si="7"/>
        <v>0</v>
      </c>
      <c r="J27">
        <f t="shared" si="8"/>
        <v>0</v>
      </c>
      <c r="L27">
        <f t="shared" si="9"/>
        <v>0</v>
      </c>
      <c r="M27" s="2" t="str">
        <f t="shared" si="10"/>
        <v/>
      </c>
    </row>
    <row r="28" spans="1:13" x14ac:dyDescent="0.3">
      <c r="A28" s="11"/>
      <c r="B28" s="15" t="str">
        <f>IF(C28="","",IFERROR(C28*VLOOKUP(D28,'Unit Conversions'!$A$5:$B$9,2,FALSE),"Please re-enter Unit value"))</f>
        <v/>
      </c>
      <c r="C28" s="17"/>
      <c r="D28" s="11"/>
      <c r="E28" s="11"/>
      <c r="F28" s="1" t="str">
        <f t="shared" si="4"/>
        <v/>
      </c>
      <c r="G28">
        <f t="shared" si="5"/>
        <v>0</v>
      </c>
      <c r="H28">
        <f t="shared" si="6"/>
        <v>0</v>
      </c>
      <c r="I28">
        <f t="shared" si="7"/>
        <v>0</v>
      </c>
      <c r="J28">
        <f t="shared" si="8"/>
        <v>0</v>
      </c>
      <c r="L28">
        <f t="shared" si="9"/>
        <v>0</v>
      </c>
      <c r="M28" s="2" t="str">
        <f t="shared" si="10"/>
        <v/>
      </c>
    </row>
    <row r="29" spans="1:13" x14ac:dyDescent="0.3">
      <c r="A29" s="11"/>
      <c r="B29" s="15" t="str">
        <f>IF(C29="","",IFERROR(C29*VLOOKUP(D29,'Unit Conversions'!$A$5:$B$9,2,FALSE),"Please re-enter Unit value"))</f>
        <v/>
      </c>
      <c r="C29" s="17"/>
      <c r="D29" s="11"/>
      <c r="E29" s="11"/>
      <c r="F29" s="1" t="str">
        <f t="shared" si="4"/>
        <v/>
      </c>
      <c r="G29">
        <f t="shared" ref="G29" si="11">E29</f>
        <v>0</v>
      </c>
      <c r="H29">
        <f t="shared" ref="H29" si="12">E29/16</f>
        <v>0</v>
      </c>
      <c r="I29">
        <f t="shared" ref="I29" si="13">H29/2</f>
        <v>0</v>
      </c>
      <c r="J29">
        <f t="shared" ref="J29" si="14">I29/3</f>
        <v>0</v>
      </c>
      <c r="L29">
        <f t="shared" ref="L29" si="15">(H29)*4.5</f>
        <v>0</v>
      </c>
      <c r="M29" s="2" t="str">
        <f t="shared" ref="M29" si="16">F29</f>
        <v/>
      </c>
    </row>
    <row r="30" spans="1:13" x14ac:dyDescent="0.3">
      <c r="M30" s="3">
        <f>SUM(M17:M29)</f>
        <v>0.44978124999999997</v>
      </c>
    </row>
    <row r="31" spans="1:13" ht="18" x14ac:dyDescent="0.35">
      <c r="A31" s="8" t="s">
        <v>45</v>
      </c>
      <c r="F31">
        <f>(B31)*E31</f>
        <v>0</v>
      </c>
      <c r="G31">
        <f>E31</f>
        <v>0</v>
      </c>
      <c r="H31">
        <f>E31/16</f>
        <v>0</v>
      </c>
      <c r="J31">
        <f>I31/0.33</f>
        <v>0</v>
      </c>
      <c r="M31" s="3"/>
    </row>
    <row r="32" spans="1:13" x14ac:dyDescent="0.3">
      <c r="A32" s="13" t="s">
        <v>10</v>
      </c>
      <c r="B32" s="13" t="s">
        <v>50</v>
      </c>
      <c r="C32" s="13" t="s">
        <v>42</v>
      </c>
      <c r="D32" s="13" t="s">
        <v>48</v>
      </c>
      <c r="E32" s="13" t="s">
        <v>14</v>
      </c>
      <c r="F32" s="13" t="s">
        <v>0</v>
      </c>
      <c r="G32" s="13" t="s">
        <v>1</v>
      </c>
      <c r="H32" s="13" t="s">
        <v>2</v>
      </c>
      <c r="I32" s="13" t="s">
        <v>4</v>
      </c>
      <c r="J32" s="13" t="s">
        <v>3</v>
      </c>
      <c r="K32" s="13" t="s">
        <v>6</v>
      </c>
      <c r="L32" s="13" t="s">
        <v>5</v>
      </c>
      <c r="M32" s="13" t="s">
        <v>7</v>
      </c>
    </row>
    <row r="33" spans="1:13" x14ac:dyDescent="0.3">
      <c r="A33" s="11" t="s">
        <v>23</v>
      </c>
      <c r="B33" s="15">
        <f>IF(C33="","",IFERROR(C33*VLOOKUP(D33,'Unit Conversions'!$D$5:$E$9,2,FALSE),"Please re-enter Unit value"))</f>
        <v>8</v>
      </c>
      <c r="C33" s="17">
        <v>1</v>
      </c>
      <c r="D33" s="11" t="s">
        <v>15</v>
      </c>
      <c r="E33" s="11">
        <v>1</v>
      </c>
      <c r="F33" s="1">
        <f>IF(B33="","",(B33)*E33)</f>
        <v>8</v>
      </c>
      <c r="H33">
        <f>E33</f>
        <v>1</v>
      </c>
      <c r="I33">
        <f>H33/2</f>
        <v>0.5</v>
      </c>
      <c r="J33">
        <f t="shared" ref="J33:J40" si="17">I33/3</f>
        <v>0.16666666666666666</v>
      </c>
      <c r="K33">
        <f>(E33)*128</f>
        <v>128</v>
      </c>
      <c r="L33">
        <f>(E33)*8</f>
        <v>8</v>
      </c>
      <c r="M33" s="2">
        <f>F33</f>
        <v>8</v>
      </c>
    </row>
    <row r="34" spans="1:13" x14ac:dyDescent="0.3">
      <c r="A34" s="11" t="s">
        <v>29</v>
      </c>
      <c r="B34" s="15">
        <f>IF(C34="","",IFERROR(C34*VLOOKUP(D34,'Unit Conversions'!$D$5:$E$9,2,FALSE),"Please re-enter Unit value"))</f>
        <v>1.25</v>
      </c>
      <c r="C34" s="17">
        <v>2.5</v>
      </c>
      <c r="D34" s="11" t="s">
        <v>39</v>
      </c>
      <c r="E34" s="11">
        <v>0.83</v>
      </c>
      <c r="F34" s="1">
        <f t="shared" ref="F34:F43" si="18">IF(B34="","",(B34)*E34)</f>
        <v>1.0374999999999999</v>
      </c>
      <c r="H34">
        <f>E34</f>
        <v>0.83</v>
      </c>
      <c r="I34">
        <f t="shared" ref="I34:I43" si="19">H34/2</f>
        <v>0.41499999999999998</v>
      </c>
      <c r="J34">
        <f t="shared" si="17"/>
        <v>0.13833333333333334</v>
      </c>
      <c r="K34">
        <f t="shared" ref="K34:K43" si="20">(E34)*128</f>
        <v>106.24</v>
      </c>
      <c r="L34">
        <f t="shared" ref="L34:L43" si="21">(E34)*8</f>
        <v>6.64</v>
      </c>
      <c r="M34" s="2">
        <f t="shared" ref="M34:M43" si="22">F34</f>
        <v>1.0374999999999999</v>
      </c>
    </row>
    <row r="35" spans="1:13" x14ac:dyDescent="0.3">
      <c r="A35" s="11" t="s">
        <v>30</v>
      </c>
      <c r="B35" s="15">
        <f>IF(C35="","",IFERROR(C35*VLOOKUP(D35,'Unit Conversions'!$D$5:$E$9,2,FALSE),"Please re-enter Unit value"))</f>
        <v>0.16666666666666666</v>
      </c>
      <c r="C35" s="17">
        <v>1</v>
      </c>
      <c r="D35" s="11" t="s">
        <v>40</v>
      </c>
      <c r="E35" s="11">
        <v>0</v>
      </c>
      <c r="F35" s="1">
        <f t="shared" si="18"/>
        <v>0</v>
      </c>
      <c r="H35">
        <f t="shared" ref="H35:H43" si="23">E35</f>
        <v>0</v>
      </c>
      <c r="I35">
        <f t="shared" si="19"/>
        <v>0</v>
      </c>
      <c r="J35">
        <f t="shared" si="17"/>
        <v>0</v>
      </c>
      <c r="K35">
        <f t="shared" si="20"/>
        <v>0</v>
      </c>
      <c r="L35">
        <f t="shared" si="21"/>
        <v>0</v>
      </c>
      <c r="M35" s="2">
        <f t="shared" si="22"/>
        <v>0</v>
      </c>
    </row>
    <row r="36" spans="1:13" x14ac:dyDescent="0.3">
      <c r="A36" s="11" t="s">
        <v>31</v>
      </c>
      <c r="B36" s="15">
        <f>IF(C36="","",IFERROR(C36*VLOOKUP(D36,'Unit Conversions'!$D$5:$E$9,2,FALSE),"Please re-enter Unit value"))</f>
        <v>2</v>
      </c>
      <c r="C36" s="17">
        <v>2</v>
      </c>
      <c r="D36" s="11" t="s">
        <v>36</v>
      </c>
      <c r="E36" s="11">
        <v>0.10150000000000001</v>
      </c>
      <c r="F36" s="1">
        <f t="shared" si="18"/>
        <v>0.20300000000000001</v>
      </c>
      <c r="H36">
        <f t="shared" si="23"/>
        <v>0.10150000000000001</v>
      </c>
      <c r="I36">
        <f t="shared" si="19"/>
        <v>5.0750000000000003E-2</v>
      </c>
      <c r="J36">
        <f t="shared" si="17"/>
        <v>1.6916666666666667E-2</v>
      </c>
      <c r="K36">
        <f t="shared" si="20"/>
        <v>12.992000000000001</v>
      </c>
      <c r="L36">
        <f t="shared" si="21"/>
        <v>0.81200000000000006</v>
      </c>
      <c r="M36" s="2">
        <f t="shared" si="22"/>
        <v>0.20300000000000001</v>
      </c>
    </row>
    <row r="37" spans="1:13" x14ac:dyDescent="0.3">
      <c r="A37" s="11"/>
      <c r="B37" s="15" t="str">
        <f>IF(C37="","",IFERROR(C37*VLOOKUP(D37,'Unit Conversions'!$D$5:$E$9,2,FALSE),"Please re-enter Unit value"))</f>
        <v/>
      </c>
      <c r="C37" s="17"/>
      <c r="D37" s="11"/>
      <c r="E37" s="11"/>
      <c r="F37" s="1" t="str">
        <f t="shared" si="18"/>
        <v/>
      </c>
      <c r="H37">
        <f t="shared" si="23"/>
        <v>0</v>
      </c>
      <c r="I37">
        <f t="shared" si="19"/>
        <v>0</v>
      </c>
      <c r="J37">
        <f t="shared" si="17"/>
        <v>0</v>
      </c>
      <c r="K37">
        <f t="shared" si="20"/>
        <v>0</v>
      </c>
      <c r="L37">
        <f t="shared" si="21"/>
        <v>0</v>
      </c>
      <c r="M37" s="2" t="str">
        <f t="shared" si="22"/>
        <v/>
      </c>
    </row>
    <row r="38" spans="1:13" x14ac:dyDescent="0.3">
      <c r="A38" s="11"/>
      <c r="B38" s="15" t="str">
        <f>IF(C38="","",IFERROR(C38*VLOOKUP(D38,'Unit Conversions'!$D$5:$E$9,2,FALSE),"Please re-enter Unit value"))</f>
        <v/>
      </c>
      <c r="C38" s="17"/>
      <c r="D38" s="11"/>
      <c r="E38" s="11"/>
      <c r="F38" s="1" t="str">
        <f t="shared" si="18"/>
        <v/>
      </c>
      <c r="H38">
        <f t="shared" si="23"/>
        <v>0</v>
      </c>
      <c r="I38">
        <f t="shared" si="19"/>
        <v>0</v>
      </c>
      <c r="J38">
        <f t="shared" si="17"/>
        <v>0</v>
      </c>
      <c r="K38">
        <f t="shared" si="20"/>
        <v>0</v>
      </c>
      <c r="L38">
        <f t="shared" si="21"/>
        <v>0</v>
      </c>
      <c r="M38" s="2" t="str">
        <f t="shared" si="22"/>
        <v/>
      </c>
    </row>
    <row r="39" spans="1:13" x14ac:dyDescent="0.3">
      <c r="A39" s="11"/>
      <c r="B39" s="15" t="str">
        <f>IF(C39="","",IFERROR(C39*VLOOKUP(D39,'Unit Conversions'!$D$5:$E$9,2,FALSE),"Please re-enter Unit value"))</f>
        <v/>
      </c>
      <c r="C39" s="17"/>
      <c r="D39" s="11"/>
      <c r="E39" s="11"/>
      <c r="F39" s="1" t="str">
        <f t="shared" si="18"/>
        <v/>
      </c>
      <c r="H39">
        <f t="shared" si="23"/>
        <v>0</v>
      </c>
      <c r="I39">
        <f t="shared" si="19"/>
        <v>0</v>
      </c>
      <c r="J39">
        <f t="shared" si="17"/>
        <v>0</v>
      </c>
      <c r="K39">
        <f t="shared" si="20"/>
        <v>0</v>
      </c>
      <c r="L39">
        <f t="shared" si="21"/>
        <v>0</v>
      </c>
      <c r="M39" s="2" t="str">
        <f t="shared" si="22"/>
        <v/>
      </c>
    </row>
    <row r="40" spans="1:13" x14ac:dyDescent="0.3">
      <c r="A40" s="11"/>
      <c r="B40" s="15" t="str">
        <f>IF(C40="","",IFERROR(C40*VLOOKUP(D40,'Unit Conversions'!$D$5:$E$9,2,FALSE),"Please re-enter Unit value"))</f>
        <v/>
      </c>
      <c r="C40" s="17"/>
      <c r="D40" s="11"/>
      <c r="E40" s="11"/>
      <c r="F40" s="1" t="str">
        <f t="shared" si="18"/>
        <v/>
      </c>
      <c r="H40">
        <f t="shared" si="23"/>
        <v>0</v>
      </c>
      <c r="I40">
        <f t="shared" si="19"/>
        <v>0</v>
      </c>
      <c r="J40">
        <f t="shared" si="17"/>
        <v>0</v>
      </c>
      <c r="K40">
        <f t="shared" si="20"/>
        <v>0</v>
      </c>
      <c r="L40">
        <f t="shared" si="21"/>
        <v>0</v>
      </c>
      <c r="M40" s="2" t="str">
        <f t="shared" si="22"/>
        <v/>
      </c>
    </row>
    <row r="41" spans="1:13" x14ac:dyDescent="0.3">
      <c r="A41" s="11"/>
      <c r="B41" s="15" t="str">
        <f>IF(C41="","",IFERROR(C41*VLOOKUP(D41,'Unit Conversions'!$D$5:$E$9,2,FALSE),"Please re-enter Unit value"))</f>
        <v/>
      </c>
      <c r="C41" s="17"/>
      <c r="D41" s="11"/>
      <c r="E41" s="11"/>
      <c r="F41" s="1" t="str">
        <f t="shared" si="18"/>
        <v/>
      </c>
      <c r="H41">
        <f t="shared" si="23"/>
        <v>0</v>
      </c>
      <c r="I41">
        <f t="shared" si="19"/>
        <v>0</v>
      </c>
      <c r="J41">
        <f>I41/F5</f>
        <v>0</v>
      </c>
      <c r="K41">
        <f t="shared" si="20"/>
        <v>0</v>
      </c>
      <c r="L41">
        <f t="shared" si="21"/>
        <v>0</v>
      </c>
      <c r="M41" s="2" t="str">
        <f t="shared" si="22"/>
        <v/>
      </c>
    </row>
    <row r="42" spans="1:13" x14ac:dyDescent="0.3">
      <c r="A42" s="11"/>
      <c r="B42" s="15" t="str">
        <f>IF(C42="","",IFERROR(C42*VLOOKUP(D42,'Unit Conversions'!$D$5:$E$9,2,FALSE),"Please re-enter Unit value"))</f>
        <v/>
      </c>
      <c r="C42" s="17"/>
      <c r="D42" s="11"/>
      <c r="E42" s="11"/>
      <c r="F42" s="1" t="str">
        <f t="shared" si="18"/>
        <v/>
      </c>
      <c r="H42">
        <f t="shared" si="23"/>
        <v>0</v>
      </c>
      <c r="I42">
        <f t="shared" si="19"/>
        <v>0</v>
      </c>
      <c r="J42">
        <f>I42/3</f>
        <v>0</v>
      </c>
      <c r="K42">
        <f t="shared" si="20"/>
        <v>0</v>
      </c>
      <c r="L42">
        <f t="shared" si="21"/>
        <v>0</v>
      </c>
      <c r="M42" s="2" t="str">
        <f t="shared" si="22"/>
        <v/>
      </c>
    </row>
    <row r="43" spans="1:13" x14ac:dyDescent="0.3">
      <c r="A43" s="11" t="s">
        <v>11</v>
      </c>
      <c r="B43" s="15" t="str">
        <f>IF(C43="","",IFERROR(C43*VLOOKUP(D43,'Unit Conversions'!$D$5:$E$9,2,FALSE),"Please re-enter Unit value"))</f>
        <v/>
      </c>
      <c r="C43" s="17"/>
      <c r="D43" s="11"/>
      <c r="E43" s="11"/>
      <c r="F43" s="1" t="str">
        <f t="shared" si="18"/>
        <v/>
      </c>
      <c r="H43">
        <f t="shared" si="23"/>
        <v>0</v>
      </c>
      <c r="I43">
        <f t="shared" si="19"/>
        <v>0</v>
      </c>
      <c r="J43">
        <f>I43/3</f>
        <v>0</v>
      </c>
      <c r="K43">
        <f t="shared" si="20"/>
        <v>0</v>
      </c>
      <c r="L43">
        <f t="shared" si="21"/>
        <v>0</v>
      </c>
      <c r="M43" s="2" t="str">
        <f t="shared" si="22"/>
        <v/>
      </c>
    </row>
    <row r="44" spans="1:13" x14ac:dyDescent="0.3">
      <c r="A44" s="14"/>
      <c r="M44" s="3">
        <f>SUM(M34:M43)</f>
        <v>1.2404999999999999</v>
      </c>
    </row>
    <row r="45" spans="1:13" x14ac:dyDescent="0.3">
      <c r="M45" s="2"/>
    </row>
    <row r="46" spans="1:13" x14ac:dyDescent="0.3">
      <c r="M46" s="2"/>
    </row>
    <row r="47" spans="1:13" x14ac:dyDescent="0.3">
      <c r="A47" t="s">
        <v>19</v>
      </c>
      <c r="B47" s="2">
        <f>M12</f>
        <v>15.9375</v>
      </c>
      <c r="M47" s="2"/>
    </row>
    <row r="48" spans="1:13" x14ac:dyDescent="0.3">
      <c r="A48" t="s">
        <v>20</v>
      </c>
      <c r="B48" s="2">
        <f>M30</f>
        <v>0.44978124999999997</v>
      </c>
      <c r="M48" s="2"/>
    </row>
    <row r="49" spans="1:13" x14ac:dyDescent="0.3">
      <c r="A49" t="s">
        <v>21</v>
      </c>
      <c r="B49" s="2">
        <f>M44</f>
        <v>1.2404999999999999</v>
      </c>
      <c r="M49" s="2"/>
    </row>
    <row r="50" spans="1:13" x14ac:dyDescent="0.3">
      <c r="A50" t="s">
        <v>22</v>
      </c>
      <c r="B50" s="2">
        <f>SUM(B47:B49)</f>
        <v>17.627781250000002</v>
      </c>
      <c r="M50" s="2"/>
    </row>
    <row r="51" spans="1:13" x14ac:dyDescent="0.3">
      <c r="M51" s="2"/>
    </row>
    <row r="52" spans="1:13" x14ac:dyDescent="0.3">
      <c r="A52" s="16" t="s">
        <v>32</v>
      </c>
      <c r="B52" s="16">
        <v>0</v>
      </c>
      <c r="M52" s="2"/>
    </row>
    <row r="53" spans="1:13" x14ac:dyDescent="0.3">
      <c r="A53" s="4" t="s">
        <v>16</v>
      </c>
      <c r="B53" s="5">
        <f>M44+M30+M12</f>
        <v>17.627781249999998</v>
      </c>
      <c r="M53" s="2"/>
    </row>
    <row r="54" spans="1:13" x14ac:dyDescent="0.3">
      <c r="A54" s="4" t="s">
        <v>18</v>
      </c>
      <c r="B54" s="5">
        <f>B52-B53</f>
        <v>-17.627781249999998</v>
      </c>
    </row>
    <row r="55" spans="1:13" x14ac:dyDescent="0.3">
      <c r="A55" s="4" t="s">
        <v>17</v>
      </c>
      <c r="B55" s="6" t="e">
        <f>B54/B52</f>
        <v>#DIV/0!</v>
      </c>
    </row>
  </sheetData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t Unit" prompt="Use one of the options below" xr:uid="{87E07E02-BDAB-8340-B71E-128BB8F76DEF}">
          <x14:formula1>
            <xm:f>'Unit Conversions'!$A$5:$A$9</xm:f>
          </x14:formula1>
          <xm:sqref>D16:D29</xm:sqref>
        </x14:dataValidation>
        <x14:dataValidation type="list" allowBlank="1" showInputMessage="1" showErrorMessage="1" promptTitle="Select Unit" prompt="Use one of the options below" xr:uid="{212D3F8D-1C3C-EA4A-923D-674893AB9E5E}">
          <x14:formula1>
            <xm:f>'Unit Conversions'!$D$5:$D$9</xm:f>
          </x14:formula1>
          <xm:sqref>D33:D43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85BF9-8044-49CF-975D-500692BC2F18}">
  <dimension ref="A1:E9"/>
  <sheetViews>
    <sheetView workbookViewId="0">
      <selection activeCell="G10" sqref="G10"/>
    </sheetView>
  </sheetViews>
  <sheetFormatPr defaultColWidth="8.77734375" defaultRowHeight="14.4" x14ac:dyDescent="0.3"/>
  <cols>
    <col min="1" max="1" width="13.44140625" bestFit="1" customWidth="1"/>
    <col min="2" max="2" width="10.109375" bestFit="1" customWidth="1"/>
    <col min="4" max="4" width="13.44140625" bestFit="1" customWidth="1"/>
    <col min="5" max="5" width="10.109375" bestFit="1" customWidth="1"/>
  </cols>
  <sheetData>
    <row r="1" spans="1:5" ht="21" x14ac:dyDescent="0.4">
      <c r="A1" s="10" t="s">
        <v>41</v>
      </c>
    </row>
    <row r="2" spans="1:5" x14ac:dyDescent="0.3">
      <c r="A2" s="7"/>
    </row>
    <row r="3" spans="1:5" x14ac:dyDescent="0.3">
      <c r="A3" s="18" t="s">
        <v>43</v>
      </c>
      <c r="B3" s="18"/>
      <c r="D3" s="18" t="s">
        <v>44</v>
      </c>
      <c r="E3" s="18"/>
    </row>
    <row r="4" spans="1:5" x14ac:dyDescent="0.3">
      <c r="A4" t="s">
        <v>34</v>
      </c>
      <c r="B4" t="s">
        <v>35</v>
      </c>
      <c r="D4" t="s">
        <v>34</v>
      </c>
      <c r="E4" t="s">
        <v>35</v>
      </c>
    </row>
    <row r="5" spans="1:5" x14ac:dyDescent="0.3">
      <c r="A5" t="s">
        <v>39</v>
      </c>
      <c r="B5" s="9">
        <v>3.125E-2</v>
      </c>
      <c r="D5" t="s">
        <v>39</v>
      </c>
      <c r="E5" s="9">
        <v>0.5</v>
      </c>
    </row>
    <row r="6" spans="1:5" x14ac:dyDescent="0.3">
      <c r="A6" t="s">
        <v>13</v>
      </c>
      <c r="B6" s="9">
        <v>1</v>
      </c>
      <c r="D6" t="s">
        <v>36</v>
      </c>
      <c r="E6" s="9">
        <v>1</v>
      </c>
    </row>
    <row r="7" spans="1:5" x14ac:dyDescent="0.3">
      <c r="A7" t="s">
        <v>36</v>
      </c>
      <c r="B7" s="9">
        <v>6.25E-2</v>
      </c>
      <c r="D7" t="s">
        <v>40</v>
      </c>
      <c r="E7" s="9">
        <v>0.16666666666666666</v>
      </c>
    </row>
    <row r="8" spans="1:5" x14ac:dyDescent="0.3">
      <c r="A8" t="s">
        <v>40</v>
      </c>
      <c r="B8" s="9">
        <v>1.0416666666666666E-2</v>
      </c>
      <c r="D8" t="s">
        <v>15</v>
      </c>
      <c r="E8" s="9">
        <v>8</v>
      </c>
    </row>
    <row r="9" spans="1:5" x14ac:dyDescent="0.3">
      <c r="A9" t="s">
        <v>15</v>
      </c>
      <c r="B9" s="9">
        <f>4.5/16</f>
        <v>0.28125</v>
      </c>
      <c r="D9" t="s">
        <v>46</v>
      </c>
      <c r="E9" s="9">
        <v>128</v>
      </c>
    </row>
  </sheetData>
  <mergeCells count="2">
    <mergeCell ref="A3:B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Calculator</vt:lpstr>
      <vt:lpstr>Unit Conversions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Stern</dc:creator>
  <cp:lastModifiedBy>michael stern</cp:lastModifiedBy>
  <dcterms:created xsi:type="dcterms:W3CDTF">2023-09-07T16:54:48Z</dcterms:created>
  <dcterms:modified xsi:type="dcterms:W3CDTF">2023-11-28T13:04:47Z</dcterms:modified>
</cp:coreProperties>
</file>